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Inventory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<sst xmlns="http://schemas.openxmlformats.org/spreadsheetml/2006/main" count="70" uniqueCount="53">
  <si>
    <t xml:space="preserve">How to Use  —  Inventory Aging Report</t>
  </si>
  <si>
    <t xml:space="preserve">by ExcelGuru.io  |  ExcelGuru.io  |  See how long every item has been sitting in stock</t>
  </si>
  <si>
    <t xml:space="preserve">1. Set the as-of date</t>
  </si>
  <si>
    <t xml:space="preserve">On the dashboard, enter the date you are reporting from. Every item ages against it.</t>
  </si>
  <si>
    <t xml:space="preserve">2. Enter your stock</t>
  </si>
  <si>
    <t xml:space="preserve">On the Inventory sheet, list each item with its category, last received date, quantity and unit cost.</t>
  </si>
  <si>
    <t xml:space="preserve">3. Read the buckets</t>
  </si>
  <si>
    <t xml:space="preserve">Each item is graded 0-30, 31-60, 61-90, 91-180 or 180+ days in stock automatically.</t>
  </si>
  <si>
    <t xml:space="preserve">4. Clear the old stock</t>
  </si>
  <si>
    <t xml:space="preserve">The aging bars and category ring show where your slow and obsolete stock is tied up.</t>
  </si>
  <si>
    <t xml:space="preserve">Inventory Aging Report</t>
  </si>
  <si>
    <t xml:space="preserve">by ExcelGuru.io   |   Find slow-moving and obsolete stock before it ties up your cash</t>
  </si>
  <si>
    <t xml:space="preserve">As-of Date:</t>
  </si>
  <si>
    <t xml:space="preserve">(edit stock on the Inventory sheet)</t>
  </si>
  <si>
    <t xml:space="preserve">TOTAL STOCK VALUE</t>
  </si>
  <si>
    <t xml:space="preserve">SKUs</t>
  </si>
  <si>
    <t xml:space="preserve">AGED VALUE (90+)</t>
  </si>
  <si>
    <t xml:space="preserve">OBSOLETE (180+)</t>
  </si>
  <si>
    <t xml:space="preserve">% AGED</t>
  </si>
  <si>
    <t xml:space="preserve">AVG DAYS IN STOCK</t>
  </si>
  <si>
    <t xml:space="preserve">Stock on Hand</t>
  </si>
  <si>
    <t xml:space="preserve">Item</t>
  </si>
  <si>
    <t xml:space="preserve">Category</t>
  </si>
  <si>
    <t xml:space="preserve">Last Received</t>
  </si>
  <si>
    <t xml:space="preserve">Qty</t>
  </si>
  <si>
    <t xml:space="preserve">Unit Cost</t>
  </si>
  <si>
    <t xml:space="preserve">Stock Value</t>
  </si>
  <si>
    <t xml:space="preserve">Days in Stock</t>
  </si>
  <si>
    <t xml:space="preserve">Aging Bucket</t>
  </si>
  <si>
    <t xml:space="preserve">Widget A</t>
  </si>
  <si>
    <t xml:space="preserve">Electronics</t>
  </si>
  <si>
    <t xml:space="preserve">Widget B</t>
  </si>
  <si>
    <t xml:space="preserve">Apparel</t>
  </si>
  <si>
    <t xml:space="preserve">Widget C</t>
  </si>
  <si>
    <t xml:space="preserve">Hardware</t>
  </si>
  <si>
    <t xml:space="preserve">Widget D</t>
  </si>
  <si>
    <t xml:space="preserve">Widget E</t>
  </si>
  <si>
    <t xml:space="preserve">Consumables</t>
  </si>
  <si>
    <t xml:space="preserve">Widget F</t>
  </si>
  <si>
    <t xml:space="preserve">Widget G</t>
  </si>
  <si>
    <t xml:space="preserve">Widget H</t>
  </si>
  <si>
    <t xml:space="preserve">Widget I</t>
  </si>
  <si>
    <t xml:space="preserve">Widget J</t>
  </si>
  <si>
    <t xml:space="preserve">Widget K</t>
  </si>
  <si>
    <t xml:space="preserve">Widget L</t>
  </si>
  <si>
    <t xml:space="preserve">Widget M</t>
  </si>
  <si>
    <t xml:space="preserve">Widget N</t>
  </si>
  <si>
    <t xml:space="preserve">Value</t>
  </si>
  <si>
    <t xml:space="preserve">0-30</t>
  </si>
  <si>
    <t xml:space="preserve">31-60</t>
  </si>
  <si>
    <t xml:space="preserve">61-90</t>
  </si>
  <si>
    <t xml:space="preserve">91-180</t>
  </si>
  <si>
    <t xml:space="preserve">180+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</si>
</sst>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\$#,##0"/>
    <numFmt numFmtId="167" formatCode="0"/>
    <numFmt numFmtId="168" formatCode="0.0%"/>
    <numFmt numFmtId="169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A5C35"/>
      <name val="Arial"/>
      <family val="0"/>
      <charset val="1"/>
    </font>
    <font>
      <b val="true"/>
      <sz val="11"/>
      <color rgb="FF1A5C35"/>
      <name val="Arial"/>
      <family val="0"/>
      <charset val="1"/>
    </font>
    <font>
      <i val="true"/>
      <sz val="9"/>
      <color rgb="FF3AB86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5DCB87"/>
      </patternFill>
    </fill>
    <fill>
      <patternFill patternType="solid">
        <fgColor rgb="FFFFF8E1"/>
        <bgColor rgb="FFF0FAF3"/>
      </patternFill>
    </fill>
    <fill>
      <patternFill patternType="solid">
        <fgColor rgb="FFE67E22"/>
        <bgColor rgb="FFFF9900"/>
      </patternFill>
    </fill>
    <fill>
      <patternFill patternType="solid">
        <fgColor rgb="FFC0392B"/>
        <bgColor rgb="FF993366"/>
      </patternFill>
    </fill>
    <fill>
      <patternFill patternType="solid">
        <fgColor rgb="FF2E7D5B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3AB86A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5DCB87"/>
      <rgbColor rgb="FF99CC00"/>
      <rgbColor rgb="FFF1C40F"/>
      <rgbColor rgb="FFFF9900"/>
      <rgbColor rgb="FFE67E22"/>
      <rgbColor rgb="FF4F81BD"/>
      <rgbColor rgb="FF969696"/>
      <rgbColor rgb="FF003366"/>
      <rgbColor rgb="FF2E7D5B"/>
      <rgbColor rgb="FF003300"/>
      <rgbColor rgb="FF333300"/>
      <rgbColor rgb="FFC0392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Stock Value by Aging Bucket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Summary!B1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2"/>
            <c:invertIfNegative val="0"/>
            <c:spPr>
              <a:solidFill>
                <a:srgbClr val="f1c40f"/>
              </a:solidFill>
              <a:ln w="0">
                <a:noFill/>
              </a:ln>
            </c:spPr>
          </c:dPt>
          <c:dPt>
            <c:idx val="3"/>
            <c:invertIfNegative val="0"/>
            <c:spPr>
              <a:solidFill>
                <a:srgbClr val="e67e22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Summary!$A$2:$A$6</c:f>
              <c:strCache>
                <c:ptCount val="5"/>
                <c:pt idx="0">
                  <c:v>0-30</c:v>
                </c:pt>
                <c:pt idx="1">
                  <c:v>31-60</c:v>
                </c:pt>
                <c:pt idx="2">
                  <c:v>61-90</c:v>
                </c:pt>
                <c:pt idx="3">
                  <c:v>91-180</c:v>
                </c:pt>
                <c:pt idx="4">
                  <c:v>180+</c:v>
                </c:pt>
              </c:strCache>
            </c:strRef>
          </c:cat>
          <c:val>
            <c:numRef>
              <c:f>Summary!$B$2:$B$6</c:f>
              <c:numCache>
                <c:formatCode>\$#,##0</c:formatCode>
                <c:ptCount val="5"/>
                <c:pt idx="0">
                  <c:v>5800</c:v>
                </c:pt>
                <c:pt idx="1">
                  <c:v>5800</c:v>
                </c:pt>
                <c:pt idx="2">
                  <c:v>4100</c:v>
                </c:pt>
                <c:pt idx="3">
                  <c:v>5055</c:v>
                </c:pt>
                <c:pt idx="4">
                  <c:v>3800</c:v>
                </c:pt>
              </c:numCache>
            </c:numRef>
          </c:val>
        </c:ser>
        <c:gapWidth val="150"/>
        <c:overlap val="0"/>
        <c:axId val="58755392"/>
        <c:axId val="58086719"/>
      </c:barChart>
      <c:catAx>
        <c:axId val="5875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086719"/>
        <c:crosses val="autoZero"/>
        <c:auto val="1"/>
        <c:lblAlgn val="ctr"/>
        <c:lblOffset val="100"/>
        <c:noMultiLvlLbl val="0"/>
      </c:catAx>
      <c:valAx>
        <c:axId val="5808671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75539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Stock Value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Summary!E1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edcae"/>
              </a:solidFill>
              <a:ln w="0">
                <a:noFill/>
              </a:ln>
            </c:spPr>
          </c:dPt>
          <c:dPt>
            <c:idx val="3"/>
            <c:spPr>
              <a:solidFill>
                <a:srgbClr val="5dcb87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Summary!$D$2:$D$5</c:f>
              <c:strCache>
                <c:ptCount val="4"/>
                <c:pt idx="0">
                  <c:v>Electronics</c:v>
                </c:pt>
                <c:pt idx="1">
                  <c:v>Apparel</c:v>
                </c:pt>
                <c:pt idx="2">
                  <c:v>Hardware</c:v>
                </c:pt>
                <c:pt idx="3">
                  <c:v>Consumables</c:v>
                </c:pt>
              </c:strCache>
            </c:strRef>
          </c:cat>
          <c:val>
            <c:numRef>
              <c:f>Summary!$E$2:$E$5</c:f>
              <c:numCache>
                <c:formatCode>\$#,##0</c:formatCode>
                <c:ptCount val="4"/>
                <c:pt idx="0">
                  <c:v>8700</c:v>
                </c:pt>
                <c:pt idx="1">
                  <c:v>6175</c:v>
                </c:pt>
                <c:pt idx="2">
                  <c:v>5380</c:v>
                </c:pt>
                <c:pt idx="3">
                  <c:v>4300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7</xdr:col>
      <xdr:colOff>738360</xdr:colOff>
      <xdr:row>28</xdr:row>
      <xdr:rowOff>26640</xdr:rowOff>
    </xdr:to>
    <xdr:graphicFrame>
      <xdr:nvGraphicFramePr>
        <xdr:cNvPr id="0" name="Chart 1"/>
        <xdr:cNvGraphicFramePr/>
      </xdr:nvGraphicFramePr>
      <xdr:xfrm>
        <a:off x="0" y="2247840"/>
        <a:ext cx="6263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0</xdr:rowOff>
    </xdr:from>
    <xdr:to>
      <xdr:col>12</xdr:col>
      <xdr:colOff>82440</xdr:colOff>
      <xdr:row>26</xdr:row>
      <xdr:rowOff>119520</xdr:rowOff>
    </xdr:to>
    <xdr:graphicFrame>
      <xdr:nvGraphicFramePr>
        <xdr:cNvPr id="1" name="Chart 2"/>
        <xdr:cNvGraphicFramePr/>
      </xdr:nvGraphicFramePr>
      <xdr:xfrm>
        <a:off x="6314400" y="2247840"/>
        <a:ext cx="3239640" cy="316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1.2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customFormat="false" ht="19.5" hidden="false" customHeight="true" outlineLevel="0" collapsed="false">
      <c r="A5" s="7" t="s">
        <v>12</v>
      </c>
      <c r="B5" s="8" t="n">
        <v>46203</v>
      </c>
      <c r="C5" s="9" t="s">
        <v>13</v>
      </c>
      <c r="D5" s="9"/>
      <c r="E5" s="9"/>
      <c r="F5" s="9"/>
    </row>
    <row r="7" customFormat="false" ht="18" hidden="false" customHeight="true" outlineLevel="0" collapsed="false">
      <c r="A7" s="10" t="s">
        <v>14</v>
      </c>
      <c r="B7" s="10"/>
      <c r="C7" s="11" t="s">
        <v>15</v>
      </c>
      <c r="D7" s="11"/>
      <c r="E7" s="12" t="s">
        <v>16</v>
      </c>
      <c r="F7" s="12"/>
      <c r="G7" s="13" t="s">
        <v>17</v>
      </c>
      <c r="H7" s="13"/>
      <c r="I7" s="10" t="s">
        <v>18</v>
      </c>
      <c r="J7" s="10"/>
      <c r="K7" s="14" t="s">
        <v>19</v>
      </c>
      <c r="L7" s="14"/>
    </row>
    <row r="8" customFormat="false" ht="21.75" hidden="false" customHeight="true" outlineLevel="0" collapsed="false">
      <c r="A8" s="15" t="n">
        <f aca="false">SUM(Inventory!$F$3:$F$16)</f>
        <v>24555</v>
      </c>
      <c r="B8" s="15"/>
      <c r="C8" s="16" t="n">
        <f aca="false">COUNTA(Inventory!$A$3:$A$16)</f>
        <v>14</v>
      </c>
      <c r="D8" s="16"/>
      <c r="E8" s="15" t="n">
        <f aca="false">SUMIF(Inventory!$H$3:$H$16,"91-180",Inventory!$F$3:$F$16)+SUMIF(Inventory!$H$3:$H$16,"180+",Inventory!$F$3:$F$16)</f>
        <v>8855</v>
      </c>
      <c r="F8" s="15"/>
      <c r="G8" s="15" t="n">
        <f aca="false">SUMIF(Inventory!$H$3:$H$16,"180+",Inventory!$F$3:$F$16)</f>
        <v>3800</v>
      </c>
      <c r="H8" s="15"/>
      <c r="I8" s="17" t="n">
        <f aca="false">(SUMIF(Inventory!$H$3:$H$16,"91-180",Inventory!$F$3:$F$16)+SUMIF(Inventory!$H$3:$H$16,"180+",Inventory!$F$3:$F$16))/SUM(Inventory!$F$3:$F$16)</f>
        <v>0.360619018529831</v>
      </c>
      <c r="J8" s="17"/>
      <c r="K8" s="16" t="n">
        <f aca="false">AVERAGE(Inventory!$G$3:$G$16)</f>
        <v>101.357142857143</v>
      </c>
      <c r="L8" s="16"/>
    </row>
    <row r="9" customFormat="false" ht="15.75" hidden="false" customHeight="true" outlineLevel="0" collapsed="false">
      <c r="A9" s="15"/>
      <c r="B9" s="15"/>
      <c r="C9" s="16"/>
      <c r="D9" s="16"/>
      <c r="E9" s="15"/>
      <c r="F9" s="15"/>
      <c r="G9" s="15"/>
      <c r="H9" s="15"/>
      <c r="I9" s="17"/>
      <c r="J9" s="17"/>
      <c r="K9" s="16"/>
      <c r="L9" s="16"/>
    </row>
  </sheetData>
  <mergeCells count="15">
    <mergeCell ref="A1:N2"/>
    <mergeCell ref="A3:N3"/>
    <mergeCell ref="C5:F5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13"/>
    <col collapsed="false" customWidth="true" hidden="false" outlineLevel="0" max="4" min="4" style="0" width="8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8" min="7" style="0" width="13"/>
  </cols>
  <sheetData>
    <row r="1" customFormat="false" ht="25.5" hidden="false" customHeight="true" outlineLevel="0" collapsed="false">
      <c r="A1" s="18" t="s">
        <v>20</v>
      </c>
      <c r="B1" s="18"/>
      <c r="C1" s="18"/>
      <c r="D1" s="18"/>
      <c r="E1" s="18"/>
      <c r="F1" s="18"/>
      <c r="G1" s="18"/>
    </row>
    <row r="2" customFormat="false" ht="15" hidden="false" customHeight="false" outlineLevel="0" collapsed="false">
      <c r="A2" s="19" t="s">
        <v>21</v>
      </c>
      <c r="B2" s="19" t="s">
        <v>22</v>
      </c>
      <c r="C2" s="19" t="s">
        <v>23</v>
      </c>
      <c r="D2" s="19" t="s">
        <v>24</v>
      </c>
      <c r="E2" s="19" t="s">
        <v>25</v>
      </c>
      <c r="F2" s="19" t="s">
        <v>26</v>
      </c>
      <c r="G2" s="19" t="s">
        <v>27</v>
      </c>
      <c r="H2" s="19" t="s">
        <v>28</v>
      </c>
    </row>
    <row r="3" customFormat="false" ht="15" hidden="false" customHeight="false" outlineLevel="0" collapsed="false">
      <c r="A3" s="20" t="s">
        <v>29</v>
      </c>
      <c r="B3" s="20" t="s">
        <v>30</v>
      </c>
      <c r="C3" s="21" t="n">
        <v>46193</v>
      </c>
      <c r="D3" s="22" t="n">
        <v>50</v>
      </c>
      <c r="E3" s="23" t="n">
        <v>40</v>
      </c>
      <c r="F3" s="24" t="n">
        <f aca="false">D3*E3</f>
        <v>2000</v>
      </c>
      <c r="G3" s="25" t="n">
        <f aca="false">Dashboard!$B$5-C3</f>
        <v>10</v>
      </c>
      <c r="H3" s="25" t="str">
        <f aca="false">IF(G3&lt;=30,"0-30",IF(G3&lt;=60,"31-60",IF(G3&lt;=90,"61-90",IF(G3&lt;=180,"91-180","180+"))))</f>
        <v>0-30</v>
      </c>
    </row>
    <row r="4" customFormat="false" ht="15" hidden="false" customHeight="false" outlineLevel="0" collapsed="false">
      <c r="A4" s="20" t="s">
        <v>31</v>
      </c>
      <c r="B4" s="20" t="s">
        <v>32</v>
      </c>
      <c r="C4" s="21" t="n">
        <v>46178</v>
      </c>
      <c r="D4" s="22" t="n">
        <v>120</v>
      </c>
      <c r="E4" s="23" t="n">
        <v>15</v>
      </c>
      <c r="F4" s="24" t="n">
        <f aca="false">D4*E4</f>
        <v>1800</v>
      </c>
      <c r="G4" s="25" t="n">
        <f aca="false">Dashboard!$B$5-C4</f>
        <v>25</v>
      </c>
      <c r="H4" s="25" t="str">
        <f aca="false">IF(G4&lt;=30,"0-30",IF(G4&lt;=60,"31-60",IF(G4&lt;=90,"61-90",IF(G4&lt;=180,"91-180","180+"))))</f>
        <v>0-30</v>
      </c>
    </row>
    <row r="5" customFormat="false" ht="15" hidden="false" customHeight="false" outlineLevel="0" collapsed="false">
      <c r="A5" s="20" t="s">
        <v>33</v>
      </c>
      <c r="B5" s="20" t="s">
        <v>34</v>
      </c>
      <c r="C5" s="21" t="n">
        <v>46185</v>
      </c>
      <c r="D5" s="22" t="n">
        <v>80</v>
      </c>
      <c r="E5" s="23" t="n">
        <v>25</v>
      </c>
      <c r="F5" s="24" t="n">
        <f aca="false">D5*E5</f>
        <v>2000</v>
      </c>
      <c r="G5" s="25" t="n">
        <f aca="false">Dashboard!$B$5-C5</f>
        <v>18</v>
      </c>
      <c r="H5" s="25" t="str">
        <f aca="false">IF(G5&lt;=30,"0-30",IF(G5&lt;=60,"31-60",IF(G5&lt;=90,"61-90",IF(G5&lt;=180,"91-180","180+"))))</f>
        <v>0-30</v>
      </c>
    </row>
    <row r="6" customFormat="false" ht="15" hidden="false" customHeight="false" outlineLevel="0" collapsed="false">
      <c r="A6" s="20" t="s">
        <v>35</v>
      </c>
      <c r="B6" s="20" t="s">
        <v>30</v>
      </c>
      <c r="C6" s="21" t="n">
        <v>46162</v>
      </c>
      <c r="D6" s="22" t="n">
        <v>40</v>
      </c>
      <c r="E6" s="23" t="n">
        <v>60</v>
      </c>
      <c r="F6" s="24" t="n">
        <f aca="false">D6*E6</f>
        <v>2400</v>
      </c>
      <c r="G6" s="25" t="n">
        <f aca="false">Dashboard!$B$5-C6</f>
        <v>41</v>
      </c>
      <c r="H6" s="25" t="str">
        <f aca="false">IF(G6&lt;=30,"0-30",IF(G6&lt;=60,"31-60",IF(G6&lt;=90,"61-90",IF(G6&lt;=180,"91-180","180+"))))</f>
        <v>31-60</v>
      </c>
    </row>
    <row r="7" customFormat="false" ht="15" hidden="false" customHeight="false" outlineLevel="0" collapsed="false">
      <c r="A7" s="20" t="s">
        <v>36</v>
      </c>
      <c r="B7" s="20" t="s">
        <v>37</v>
      </c>
      <c r="C7" s="21" t="n">
        <v>46152</v>
      </c>
      <c r="D7" s="22" t="n">
        <v>200</v>
      </c>
      <c r="E7" s="23" t="n">
        <v>8</v>
      </c>
      <c r="F7" s="24" t="n">
        <f aca="false">D7*E7</f>
        <v>1600</v>
      </c>
      <c r="G7" s="25" t="n">
        <f aca="false">Dashboard!$B$5-C7</f>
        <v>51</v>
      </c>
      <c r="H7" s="25" t="str">
        <f aca="false">IF(G7&lt;=30,"0-30",IF(G7&lt;=60,"31-60",IF(G7&lt;=90,"61-90",IF(G7&lt;=180,"91-180","180+"))))</f>
        <v>31-60</v>
      </c>
    </row>
    <row r="8" customFormat="false" ht="15" hidden="false" customHeight="false" outlineLevel="0" collapsed="false">
      <c r="A8" s="20" t="s">
        <v>38</v>
      </c>
      <c r="B8" s="20" t="s">
        <v>32</v>
      </c>
      <c r="C8" s="21" t="n">
        <v>46144</v>
      </c>
      <c r="D8" s="22" t="n">
        <v>60</v>
      </c>
      <c r="E8" s="23" t="n">
        <v>30</v>
      </c>
      <c r="F8" s="24" t="n">
        <f aca="false">D8*E8</f>
        <v>1800</v>
      </c>
      <c r="G8" s="25" t="n">
        <f aca="false">Dashboard!$B$5-C8</f>
        <v>59</v>
      </c>
      <c r="H8" s="25" t="str">
        <f aca="false">IF(G8&lt;=30,"0-30",IF(G8&lt;=60,"31-60",IF(G8&lt;=90,"61-90",IF(G8&lt;=180,"91-180","180+"))))</f>
        <v>31-60</v>
      </c>
    </row>
    <row r="9" customFormat="false" ht="15" hidden="false" customHeight="false" outlineLevel="0" collapsed="false">
      <c r="A9" s="20" t="s">
        <v>39</v>
      </c>
      <c r="B9" s="20" t="s">
        <v>34</v>
      </c>
      <c r="C9" s="21" t="n">
        <v>46137</v>
      </c>
      <c r="D9" s="22" t="n">
        <v>70</v>
      </c>
      <c r="E9" s="23" t="n">
        <v>20</v>
      </c>
      <c r="F9" s="24" t="n">
        <f aca="false">D9*E9</f>
        <v>1400</v>
      </c>
      <c r="G9" s="25" t="n">
        <f aca="false">Dashboard!$B$5-C9</f>
        <v>66</v>
      </c>
      <c r="H9" s="25" t="str">
        <f aca="false">IF(G9&lt;=30,"0-30",IF(G9&lt;=60,"31-60",IF(G9&lt;=90,"61-90",IF(G9&lt;=180,"91-180","180+"))))</f>
        <v>61-90</v>
      </c>
    </row>
    <row r="10" customFormat="false" ht="15" hidden="false" customHeight="false" outlineLevel="0" collapsed="false">
      <c r="A10" s="20" t="s">
        <v>40</v>
      </c>
      <c r="B10" s="20" t="s">
        <v>30</v>
      </c>
      <c r="C10" s="21" t="n">
        <v>46122</v>
      </c>
      <c r="D10" s="22" t="n">
        <v>30</v>
      </c>
      <c r="E10" s="23" t="n">
        <v>90</v>
      </c>
      <c r="F10" s="24" t="n">
        <f aca="false">D10*E10</f>
        <v>2700</v>
      </c>
      <c r="G10" s="25" t="n">
        <f aca="false">Dashboard!$B$5-C10</f>
        <v>81</v>
      </c>
      <c r="H10" s="25" t="str">
        <f aca="false">IF(G10&lt;=30,"0-30",IF(G10&lt;=60,"31-60",IF(G10&lt;=90,"61-90",IF(G10&lt;=180,"91-180","180+"))))</f>
        <v>61-90</v>
      </c>
    </row>
    <row r="11" customFormat="false" ht="15" hidden="false" customHeight="false" outlineLevel="0" collapsed="false">
      <c r="A11" s="20" t="s">
        <v>41</v>
      </c>
      <c r="B11" s="20" t="s">
        <v>37</v>
      </c>
      <c r="C11" s="21" t="n">
        <v>46096</v>
      </c>
      <c r="D11" s="22" t="n">
        <v>150</v>
      </c>
      <c r="E11" s="23" t="n">
        <v>10</v>
      </c>
      <c r="F11" s="24" t="n">
        <f aca="false">D11*E11</f>
        <v>1500</v>
      </c>
      <c r="G11" s="25" t="n">
        <f aca="false">Dashboard!$B$5-C11</f>
        <v>107</v>
      </c>
      <c r="H11" s="25" t="str">
        <f aca="false">IF(G11&lt;=30,"0-30",IF(G11&lt;=60,"31-60",IF(G11&lt;=90,"61-90",IF(G11&lt;=180,"91-180","180+"))))</f>
        <v>91-180</v>
      </c>
    </row>
    <row r="12" customFormat="false" ht="15" hidden="false" customHeight="false" outlineLevel="0" collapsed="false">
      <c r="A12" s="20" t="s">
        <v>42</v>
      </c>
      <c r="B12" s="20" t="s">
        <v>32</v>
      </c>
      <c r="C12" s="21" t="n">
        <v>46073</v>
      </c>
      <c r="D12" s="22" t="n">
        <v>45</v>
      </c>
      <c r="E12" s="23" t="n">
        <v>35</v>
      </c>
      <c r="F12" s="24" t="n">
        <f aca="false">D12*E12</f>
        <v>1575</v>
      </c>
      <c r="G12" s="25" t="n">
        <f aca="false">Dashboard!$B$5-C12</f>
        <v>130</v>
      </c>
      <c r="H12" s="25" t="str">
        <f aca="false">IF(G12&lt;=30,"0-30",IF(G12&lt;=60,"31-60",IF(G12&lt;=90,"61-90",IF(G12&lt;=180,"91-180","180+"))))</f>
        <v>91-180</v>
      </c>
    </row>
    <row r="13" customFormat="false" ht="15" hidden="false" customHeight="false" outlineLevel="0" collapsed="false">
      <c r="A13" s="20" t="s">
        <v>43</v>
      </c>
      <c r="B13" s="20" t="s">
        <v>34</v>
      </c>
      <c r="C13" s="21" t="n">
        <v>46054</v>
      </c>
      <c r="D13" s="22" t="n">
        <v>90</v>
      </c>
      <c r="E13" s="23" t="n">
        <v>22</v>
      </c>
      <c r="F13" s="24" t="n">
        <f aca="false">D13*E13</f>
        <v>1980</v>
      </c>
      <c r="G13" s="25" t="n">
        <f aca="false">Dashboard!$B$5-C13</f>
        <v>149</v>
      </c>
      <c r="H13" s="25" t="str">
        <f aca="false">IF(G13&lt;=30,"0-30",IF(G13&lt;=60,"31-60",IF(G13&lt;=90,"61-90",IF(G13&lt;=180,"91-180","180+"))))</f>
        <v>91-180</v>
      </c>
    </row>
    <row r="14" customFormat="false" ht="15" hidden="false" customHeight="false" outlineLevel="0" collapsed="false">
      <c r="A14" s="20" t="s">
        <v>44</v>
      </c>
      <c r="B14" s="20" t="s">
        <v>30</v>
      </c>
      <c r="C14" s="21" t="n">
        <v>46006</v>
      </c>
      <c r="D14" s="22" t="n">
        <v>20</v>
      </c>
      <c r="E14" s="23" t="n">
        <v>80</v>
      </c>
      <c r="F14" s="24" t="n">
        <f aca="false">D14*E14</f>
        <v>1600</v>
      </c>
      <c r="G14" s="25" t="n">
        <f aca="false">Dashboard!$B$5-C14</f>
        <v>197</v>
      </c>
      <c r="H14" s="25" t="str">
        <f aca="false">IF(G14&lt;=30,"0-30",IF(G14&lt;=60,"31-60",IF(G14&lt;=90,"61-90",IF(G14&lt;=180,"91-180","180+"))))</f>
        <v>180+</v>
      </c>
    </row>
    <row r="15" customFormat="false" ht="15" hidden="false" customHeight="false" outlineLevel="0" collapsed="false">
      <c r="A15" s="20" t="s">
        <v>45</v>
      </c>
      <c r="B15" s="20" t="s">
        <v>37</v>
      </c>
      <c r="C15" s="21" t="n">
        <v>45981</v>
      </c>
      <c r="D15" s="22" t="n">
        <v>100</v>
      </c>
      <c r="E15" s="23" t="n">
        <v>12</v>
      </c>
      <c r="F15" s="24" t="n">
        <f aca="false">D15*E15</f>
        <v>1200</v>
      </c>
      <c r="G15" s="25" t="n">
        <f aca="false">Dashboard!$B$5-C15</f>
        <v>222</v>
      </c>
      <c r="H15" s="25" t="str">
        <f aca="false">IF(G15&lt;=30,"0-30",IF(G15&lt;=60,"31-60",IF(G15&lt;=90,"61-90",IF(G15&lt;=180,"91-180","180+"))))</f>
        <v>180+</v>
      </c>
    </row>
    <row r="16" customFormat="false" ht="15" hidden="false" customHeight="false" outlineLevel="0" collapsed="false">
      <c r="A16" s="20" t="s">
        <v>46</v>
      </c>
      <c r="B16" s="20" t="s">
        <v>32</v>
      </c>
      <c r="C16" s="21" t="n">
        <v>45940</v>
      </c>
      <c r="D16" s="22" t="n">
        <v>25</v>
      </c>
      <c r="E16" s="23" t="n">
        <v>40</v>
      </c>
      <c r="F16" s="24" t="n">
        <f aca="false">D16*E16</f>
        <v>1000</v>
      </c>
      <c r="G16" s="25" t="n">
        <f aca="false">Dashboard!$B$5-C16</f>
        <v>263</v>
      </c>
      <c r="H16" s="25" t="str">
        <f aca="false">IF(G16&lt;=30,"0-30",IF(G16&lt;=60,"31-60",IF(G16&lt;=90,"61-90",IF(G16&lt;=180,"91-180","180+"))))</f>
        <v>180+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28</v>
      </c>
      <c r="B1" s="0" t="s">
        <v>47</v>
      </c>
      <c r="D1" s="0" t="s">
        <v>22</v>
      </c>
      <c r="E1" s="0" t="s">
        <v>47</v>
      </c>
    </row>
    <row r="2" customFormat="false" ht="15" hidden="false" customHeight="false" outlineLevel="0" collapsed="false">
      <c r="A2" s="0" t="s">
        <v>48</v>
      </c>
      <c r="B2" s="26" t="n">
        <f aca="false">SUMIF(Inventory!$H$3:$H$16,"0-30",Inventory!$F$3:$F$16)</f>
        <v>5800</v>
      </c>
      <c r="D2" s="27" t="s">
        <v>30</v>
      </c>
      <c r="E2" s="26" t="n">
        <f aca="false">SUMIF(Inventory!$B$3:$B$16,"Electronics",Inventory!$F$3:$F$16)</f>
        <v>8700</v>
      </c>
    </row>
    <row r="3" customFormat="false" ht="15" hidden="false" customHeight="false" outlineLevel="0" collapsed="false">
      <c r="A3" s="0" t="s">
        <v>49</v>
      </c>
      <c r="B3" s="26" t="n">
        <f aca="false">SUMIF(Inventory!$H$3:$H$16,"31-60",Inventory!$F$3:$F$16)</f>
        <v>5800</v>
      </c>
      <c r="D3" s="27" t="s">
        <v>32</v>
      </c>
      <c r="E3" s="26" t="n">
        <f aca="false">SUMIF(Inventory!$B$3:$B$16,"Apparel",Inventory!$F$3:$F$16)</f>
        <v>6175</v>
      </c>
    </row>
    <row r="4" customFormat="false" ht="15" hidden="false" customHeight="false" outlineLevel="0" collapsed="false">
      <c r="A4" s="0" t="s">
        <v>50</v>
      </c>
      <c r="B4" s="26" t="n">
        <f aca="false">SUMIF(Inventory!$H$3:$H$16,"61-90",Inventory!$F$3:$F$16)</f>
        <v>4100</v>
      </c>
      <c r="D4" s="27" t="s">
        <v>34</v>
      </c>
      <c r="E4" s="26" t="n">
        <f aca="false">SUMIF(Inventory!$B$3:$B$16,"Hardware",Inventory!$F$3:$F$16)</f>
        <v>5380</v>
      </c>
    </row>
    <row r="5" customFormat="false" ht="15" hidden="false" customHeight="false" outlineLevel="0" collapsed="false">
      <c r="A5" s="0" t="s">
        <v>51</v>
      </c>
      <c r="B5" s="26" t="n">
        <f aca="false">SUMIF(Inventory!$H$3:$H$16,"91-180",Inventory!$F$3:$F$16)</f>
        <v>5055</v>
      </c>
      <c r="D5" s="27" t="s">
        <v>37</v>
      </c>
      <c r="E5" s="26" t="n">
        <f aca="false">SUMIF(Inventory!$B$3:$B$16,"Consumables",Inventory!$F$3:$F$16)</f>
        <v>4300</v>
      </c>
    </row>
    <row r="6" customFormat="false" ht="15" hidden="false" customHeight="false" outlineLevel="0" collapsed="false">
      <c r="A6" s="0" t="s">
        <v>52</v>
      </c>
      <c r="B6" s="26" t="n">
        <f aca="false">SUMIF(Inventory!$H$3:$H$16,"180+",Inventory!$F$3:$F$16)</f>
        <v>3800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2026-08-13T03:16:58Z</dcterms:created>
  <dc:creator>openpyxl</dc:creator>
  <dc:description/>
  <dc:language>en-US</dc:language>
  <cp:lastModifiedBy/>
  <dcterms:modified xsi:type="dcterms:W3CDTF">2026-08-13T03:17:06Z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